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650" activeTab="2"/>
  </bookViews>
  <sheets>
    <sheet name="LINHA 14" sheetId="23" r:id="rId1"/>
    <sheet name="LINHA 15" sheetId="24" r:id="rId2"/>
    <sheet name="LINHA 16" sheetId="26" r:id="rId3"/>
  </sheets>
  <calcPr calcId="162913"/>
</workbook>
</file>

<file path=xl/calcChain.xml><?xml version="1.0" encoding="utf-8"?>
<calcChain xmlns="http://schemas.openxmlformats.org/spreadsheetml/2006/main">
  <c r="C30" i="26" l="1"/>
  <c r="C28" i="26" l="1"/>
  <c r="E30" i="26"/>
  <c r="C25" i="26"/>
  <c r="C22" i="26" s="1"/>
  <c r="E23" i="26"/>
  <c r="E22" i="26"/>
  <c r="E20" i="26"/>
  <c r="E21" i="26" s="1"/>
  <c r="E19" i="26"/>
  <c r="C19" i="26"/>
  <c r="C16" i="26"/>
  <c r="E14" i="26"/>
  <c r="E15" i="26" s="1"/>
  <c r="C12" i="26"/>
  <c r="E30" i="24"/>
  <c r="C30" i="24"/>
  <c r="C28" i="24" s="1"/>
  <c r="C25" i="24"/>
  <c r="C22" i="24" s="1"/>
  <c r="E23" i="24"/>
  <c r="E22" i="24"/>
  <c r="E20" i="24"/>
  <c r="E21" i="24" s="1"/>
  <c r="E19" i="24"/>
  <c r="C19" i="24"/>
  <c r="C16" i="24" s="1"/>
  <c r="E14" i="24"/>
  <c r="E15" i="24" s="1"/>
  <c r="C12" i="24"/>
  <c r="E30" i="23"/>
  <c r="C30" i="23"/>
  <c r="C28" i="23" s="1"/>
  <c r="C25" i="23"/>
  <c r="C22" i="23" s="1"/>
  <c r="E23" i="23"/>
  <c r="E22" i="23"/>
  <c r="E20" i="23"/>
  <c r="E21" i="23" s="1"/>
  <c r="E19" i="23"/>
  <c r="C19" i="23"/>
  <c r="C16" i="23"/>
  <c r="E14" i="23"/>
  <c r="E15" i="23" s="1"/>
  <c r="E12" i="23" s="1"/>
  <c r="C12" i="23"/>
  <c r="E24" i="23" l="1"/>
  <c r="E17" i="23" s="1"/>
  <c r="E10" i="23" s="1"/>
  <c r="E24" i="26"/>
  <c r="E17" i="26"/>
  <c r="E12" i="26"/>
  <c r="C10" i="26"/>
  <c r="E26" i="26"/>
  <c r="E12" i="24"/>
  <c r="E26" i="24"/>
  <c r="E24" i="24"/>
  <c r="E17" i="24" s="1"/>
  <c r="C10" i="23"/>
  <c r="E26" i="23"/>
  <c r="E10" i="24" l="1"/>
  <c r="E32" i="24" s="1"/>
  <c r="E34" i="24" s="1"/>
  <c r="E10" i="26"/>
  <c r="E32" i="26" s="1"/>
  <c r="E34" i="26" s="1"/>
  <c r="E32" i="23"/>
  <c r="E34" i="23" s="1"/>
</calcChain>
</file>

<file path=xl/sharedStrings.xml><?xml version="1.0" encoding="utf-8"?>
<sst xmlns="http://schemas.openxmlformats.org/spreadsheetml/2006/main" count="133" uniqueCount="47">
  <si>
    <t>Planilha de Composição de Custos</t>
  </si>
  <si>
    <t>Cálculo de Custos do Km Rodado - Transporte Escolar</t>
  </si>
  <si>
    <t>Capacidade (lugares):</t>
  </si>
  <si>
    <t>Quilometragem Percorrida:</t>
  </si>
  <si>
    <t>Itinerário:</t>
  </si>
  <si>
    <t>CUSTOS VARIÁVEIS</t>
  </si>
  <si>
    <t>COMBUSTÍVEL</t>
  </si>
  <si>
    <t>Média Consumida Km/Litro</t>
  </si>
  <si>
    <t>OLEO LUBRIFICANTE</t>
  </si>
  <si>
    <t>Preço do litro lubrificante</t>
  </si>
  <si>
    <t xml:space="preserve">Total na troca </t>
  </si>
  <si>
    <t xml:space="preserve">Litros total troca </t>
  </si>
  <si>
    <t>Km rodados com 1 troca</t>
  </si>
  <si>
    <t>PNEUS DE RODAGEM</t>
  </si>
  <si>
    <t>Preço do pneu utilizado</t>
  </si>
  <si>
    <t>Quantidade de pneus rodando</t>
  </si>
  <si>
    <t>Total na troca</t>
  </si>
  <si>
    <t>Vida útil do pneu em Km</t>
  </si>
  <si>
    <t>MANUTENÇÃO DO VEÍCULO</t>
  </si>
  <si>
    <t>Custo de manutenção por mês</t>
  </si>
  <si>
    <t>Quilometragem percorrida/mês:</t>
  </si>
  <si>
    <t>Preço do litro Gasolina/Diesel</t>
  </si>
  <si>
    <t>CUSTOS FIXOS</t>
  </si>
  <si>
    <t>CAPITAL E DEPRECIAÇÃO</t>
  </si>
  <si>
    <t>Valor médio de venda veículo</t>
  </si>
  <si>
    <t>% de depreciação/mês</t>
  </si>
  <si>
    <t>Valor da depreciação mês</t>
  </si>
  <si>
    <t>MOTORISTA</t>
  </si>
  <si>
    <t>Vencimento motorista</t>
  </si>
  <si>
    <t>13º</t>
  </si>
  <si>
    <t>Férias</t>
  </si>
  <si>
    <t>1/3 férias</t>
  </si>
  <si>
    <t>Fgts</t>
  </si>
  <si>
    <t>Inss</t>
  </si>
  <si>
    <t>Total Custo motorista/mês</t>
  </si>
  <si>
    <t>Seguro/mês</t>
  </si>
  <si>
    <t>Laudos Detran/Inmetro</t>
  </si>
  <si>
    <t>Honorários com Contador</t>
  </si>
  <si>
    <t>Custo administrativo total</t>
  </si>
  <si>
    <t>CUSTOS ADMISTRATIVOS</t>
  </si>
  <si>
    <t>CUSTO TOTAL= CUSTO VARIAVEL + CUSTO FIXO</t>
  </si>
  <si>
    <t>Margem de Lucro + Impostos</t>
  </si>
  <si>
    <t>CUSTO TOTAL POR QUILOMETRO RODADO</t>
  </si>
  <si>
    <t>Linha 14</t>
  </si>
  <si>
    <t>Linha 15</t>
  </si>
  <si>
    <t>Linha 16</t>
  </si>
  <si>
    <t>(300 km semanais = 1 dia letivo / Ida 2ª e Retorno 6ª feira)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</si>
</sst>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5"/>
      <color theme="1"/>
      <name val="Comic Sans MS"/>
      <family val="4"/>
    </font>
    <font>
      <b/>
      <sz val="11"/>
      <color rgb="FFFF0000"/>
      <name val="Comic Sans MS"/>
      <family val="4"/>
    </font>
    <font>
      <sz val="10"/>
      <color theme="1"/>
      <name val="Comic Sans MS"/>
      <family val="4"/>
    </font>
    <font>
      <b/>
      <sz val="10"/>
      <color rgb="FFFF000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44" fontId="6" fillId="0" borderId="1" xfId="0" applyNumberFormat="1" applyFont="1" applyBorder="1"/>
    <xf numFmtId="44" fontId="5" fillId="2" borderId="0" xfId="2" applyFont="1" applyFill="1"/>
    <xf numFmtId="0" fontId="5" fillId="2" borderId="0" xfId="0" applyFont="1" applyFill="1"/>
    <xf numFmtId="44" fontId="6" fillId="0" borderId="1" xfId="2" applyFont="1" applyBorder="1"/>
    <xf numFmtId="0" fontId="5" fillId="0" borderId="0" xfId="0" applyFont="1" applyBorder="1"/>
    <xf numFmtId="44" fontId="5" fillId="0" borderId="0" xfId="0" applyNumberFormat="1" applyFont="1"/>
    <xf numFmtId="164" fontId="5" fillId="2" borderId="0" xfId="1" applyNumberFormat="1" applyFont="1" applyFill="1"/>
    <xf numFmtId="0" fontId="5" fillId="0" borderId="2" xfId="0" applyFont="1" applyBorder="1"/>
    <xf numFmtId="0" fontId="6" fillId="0" borderId="3" xfId="0" applyFont="1" applyBorder="1"/>
    <xf numFmtId="0" fontId="5" fillId="0" borderId="1" xfId="0" applyFont="1" applyBorder="1"/>
    <xf numFmtId="44" fontId="5" fillId="0" borderId="0" xfId="2" applyFont="1"/>
    <xf numFmtId="43" fontId="6" fillId="0" borderId="1" xfId="0" applyNumberFormat="1" applyFont="1" applyBorder="1"/>
    <xf numFmtId="43" fontId="5" fillId="2" borderId="0" xfId="1" applyFont="1" applyFill="1"/>
    <xf numFmtId="44" fontId="4" fillId="0" borderId="4" xfId="0" applyNumberFormat="1" applyFont="1" applyBorder="1"/>
    <xf numFmtId="43" fontId="2" fillId="2" borderId="4" xfId="1" applyFont="1" applyFill="1" applyBorder="1"/>
    <xf numFmtId="0" fontId="2" fillId="0" borderId="3" xfId="0" applyFont="1" applyBorder="1"/>
    <xf numFmtId="164" fontId="5" fillId="0" borderId="1" xfId="1" applyNumberFormat="1" applyFont="1" applyBorder="1"/>
    <xf numFmtId="0" fontId="5" fillId="0" borderId="5" xfId="0" applyFont="1" applyBorder="1"/>
    <xf numFmtId="44" fontId="2" fillId="0" borderId="0" xfId="0" applyNumberFormat="1" applyFont="1"/>
    <xf numFmtId="44" fontId="6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topLeftCell="A16" workbookViewId="0">
      <selection activeCell="C13" sqref="C13"/>
    </sheetView>
  </sheetViews>
  <sheetFormatPr defaultColWidth="8.85546875" defaultRowHeight="16.5" x14ac:dyDescent="0.3"/>
  <cols>
    <col min="1" max="1" width="4.28515625" style="1" customWidth="1"/>
    <col min="2" max="2" width="28.28515625" style="1" customWidth="1"/>
    <col min="3" max="3" width="14.42578125" style="1" bestFit="1" customWidth="1"/>
    <col min="4" max="4" width="35.5703125" style="1" customWidth="1"/>
    <col min="5" max="5" width="14.5703125" style="1" bestFit="1" customWidth="1"/>
    <col min="6" max="6" width="8.85546875" style="1"/>
    <col min="7" max="7" width="9.5703125" style="1" bestFit="1" customWidth="1"/>
    <col min="8" max="16384" width="8.85546875" style="1"/>
  </cols>
  <sheetData>
    <row r="2" spans="2:7" ht="23.25" x14ac:dyDescent="0.45">
      <c r="B2" s="27" t="s">
        <v>0</v>
      </c>
      <c r="C2" s="27"/>
      <c r="D2" s="27"/>
      <c r="E2" s="27"/>
    </row>
    <row r="3" spans="2:7" ht="9" customHeight="1" x14ac:dyDescent="0.45">
      <c r="B3" s="2"/>
      <c r="C3" s="2"/>
      <c r="D3" s="2"/>
      <c r="E3" s="2"/>
    </row>
    <row r="4" spans="2:7" ht="23.25" x14ac:dyDescent="0.45">
      <c r="B4" s="28" t="s">
        <v>1</v>
      </c>
      <c r="C4" s="28"/>
      <c r="D4" s="28"/>
      <c r="E4" s="28"/>
    </row>
    <row r="6" spans="2:7" s="4" customFormat="1" ht="15" x14ac:dyDescent="0.3">
      <c r="B6" s="4" t="s">
        <v>2</v>
      </c>
      <c r="C6" s="4">
        <v>16</v>
      </c>
    </row>
    <row r="7" spans="2:7" s="4" customFormat="1" ht="15" x14ac:dyDescent="0.3">
      <c r="B7" s="4" t="s">
        <v>4</v>
      </c>
      <c r="C7" s="5" t="s">
        <v>43</v>
      </c>
    </row>
    <row r="8" spans="2:7" s="4" customFormat="1" ht="15" x14ac:dyDescent="0.3">
      <c r="B8" s="16" t="s">
        <v>3</v>
      </c>
      <c r="C8" s="16">
        <v>110</v>
      </c>
      <c r="D8" s="16"/>
      <c r="E8" s="16"/>
    </row>
    <row r="9" spans="2:7" s="4" customFormat="1" ht="15" x14ac:dyDescent="0.3">
      <c r="B9" s="24"/>
      <c r="C9" s="24"/>
      <c r="D9" s="24"/>
      <c r="E9" s="24"/>
    </row>
    <row r="10" spans="2:7" s="4" customFormat="1" x14ac:dyDescent="0.35">
      <c r="B10" s="6" t="s">
        <v>5</v>
      </c>
      <c r="C10" s="7">
        <f>C12+C16+C22+C28</f>
        <v>1.890439393939394</v>
      </c>
      <c r="D10" s="15" t="s">
        <v>22</v>
      </c>
      <c r="E10" s="7">
        <f>E12+E17+E26</f>
        <v>2.0338383838383836</v>
      </c>
      <c r="G10" s="12"/>
    </row>
    <row r="11" spans="2:7" s="4" customFormat="1" ht="15" x14ac:dyDescent="0.3">
      <c r="D11" s="14"/>
    </row>
    <row r="12" spans="2:7" s="4" customFormat="1" x14ac:dyDescent="0.35">
      <c r="B12" s="6" t="s">
        <v>6</v>
      </c>
      <c r="C12" s="7">
        <f>C13/C14</f>
        <v>1.5725</v>
      </c>
      <c r="D12" s="15" t="s">
        <v>23</v>
      </c>
      <c r="E12" s="18">
        <f>E15/C30</f>
        <v>0.10606060606060608</v>
      </c>
    </row>
    <row r="13" spans="2:7" s="4" customFormat="1" ht="15" x14ac:dyDescent="0.3">
      <c r="B13" s="4" t="s">
        <v>21</v>
      </c>
      <c r="C13" s="8">
        <v>6.29</v>
      </c>
      <c r="D13" s="14" t="s">
        <v>24</v>
      </c>
      <c r="E13" s="8">
        <v>28000</v>
      </c>
    </row>
    <row r="14" spans="2:7" s="4" customFormat="1" ht="15" x14ac:dyDescent="0.3">
      <c r="B14" s="4" t="s">
        <v>7</v>
      </c>
      <c r="C14" s="9">
        <v>4</v>
      </c>
      <c r="D14" s="14" t="s">
        <v>25</v>
      </c>
      <c r="E14" s="19">
        <f>10/12</f>
        <v>0.83333333333333337</v>
      </c>
    </row>
    <row r="15" spans="2:7" s="4" customFormat="1" ht="15" x14ac:dyDescent="0.3">
      <c r="D15" s="14" t="s">
        <v>26</v>
      </c>
      <c r="E15" s="17">
        <f>E13*E14/100</f>
        <v>233.33333333333337</v>
      </c>
    </row>
    <row r="16" spans="2:7" s="4" customFormat="1" x14ac:dyDescent="0.35">
      <c r="B16" s="6" t="s">
        <v>8</v>
      </c>
      <c r="C16" s="10">
        <f>C19/C20</f>
        <v>2.4E-2</v>
      </c>
      <c r="D16" s="14"/>
    </row>
    <row r="17" spans="2:5" s="4" customFormat="1" x14ac:dyDescent="0.35">
      <c r="B17" s="11" t="s">
        <v>11</v>
      </c>
      <c r="C17" s="11">
        <v>3</v>
      </c>
      <c r="D17" s="15" t="s">
        <v>27</v>
      </c>
      <c r="E17" s="7">
        <f>E24/C30</f>
        <v>1.6868686868686869</v>
      </c>
    </row>
    <row r="18" spans="2:5" s="4" customFormat="1" ht="15" x14ac:dyDescent="0.3">
      <c r="B18" s="4" t="s">
        <v>9</v>
      </c>
      <c r="C18" s="8">
        <v>40</v>
      </c>
      <c r="D18" s="14" t="s">
        <v>28</v>
      </c>
      <c r="E18" s="8">
        <v>2500</v>
      </c>
    </row>
    <row r="19" spans="2:5" s="4" customFormat="1" ht="15" x14ac:dyDescent="0.3">
      <c r="B19" s="4" t="s">
        <v>10</v>
      </c>
      <c r="C19" s="12">
        <f>C17*C18</f>
        <v>120</v>
      </c>
      <c r="D19" s="14" t="s">
        <v>29</v>
      </c>
      <c r="E19" s="17">
        <f>E18/12</f>
        <v>208.33333333333334</v>
      </c>
    </row>
    <row r="20" spans="2:5" s="4" customFormat="1" ht="15" x14ac:dyDescent="0.3">
      <c r="B20" s="4" t="s">
        <v>12</v>
      </c>
      <c r="C20" s="13">
        <v>5000</v>
      </c>
      <c r="D20" s="14" t="s">
        <v>30</v>
      </c>
      <c r="E20" s="17">
        <f>E18/12</f>
        <v>208.33333333333334</v>
      </c>
    </row>
    <row r="21" spans="2:5" s="4" customFormat="1" ht="15" x14ac:dyDescent="0.3">
      <c r="D21" s="14" t="s">
        <v>31</v>
      </c>
      <c r="E21" s="17">
        <f>E20/3</f>
        <v>69.444444444444443</v>
      </c>
    </row>
    <row r="22" spans="2:5" s="4" customFormat="1" x14ac:dyDescent="0.35">
      <c r="B22" s="6" t="s">
        <v>13</v>
      </c>
      <c r="C22" s="10">
        <f>C25/C26</f>
        <v>6.6666666666666666E-2</v>
      </c>
      <c r="D22" s="14" t="s">
        <v>32</v>
      </c>
      <c r="E22" s="17">
        <f>E18*8/100</f>
        <v>200</v>
      </c>
    </row>
    <row r="23" spans="2:5" s="4" customFormat="1" ht="15" x14ac:dyDescent="0.3">
      <c r="B23" s="4" t="s">
        <v>14</v>
      </c>
      <c r="C23" s="8">
        <v>500</v>
      </c>
      <c r="D23" s="14" t="s">
        <v>33</v>
      </c>
      <c r="E23" s="17">
        <f>E18*21/100</f>
        <v>525</v>
      </c>
    </row>
    <row r="24" spans="2:5" s="4" customFormat="1" ht="15" x14ac:dyDescent="0.3">
      <c r="B24" s="4" t="s">
        <v>15</v>
      </c>
      <c r="C24" s="4">
        <v>4</v>
      </c>
      <c r="D24" s="14" t="s">
        <v>34</v>
      </c>
      <c r="E24" s="17">
        <f>E18+E19+E20+E21+E22+E23</f>
        <v>3711.1111111111113</v>
      </c>
    </row>
    <row r="25" spans="2:5" s="4" customFormat="1" ht="15" x14ac:dyDescent="0.3">
      <c r="B25" s="4" t="s">
        <v>16</v>
      </c>
      <c r="C25" s="12">
        <f>C23*C24</f>
        <v>2000</v>
      </c>
      <c r="D25" s="14"/>
    </row>
    <row r="26" spans="2:5" s="4" customFormat="1" x14ac:dyDescent="0.35">
      <c r="B26" s="4" t="s">
        <v>17</v>
      </c>
      <c r="C26" s="13">
        <v>30000</v>
      </c>
      <c r="D26" s="15" t="s">
        <v>39</v>
      </c>
      <c r="E26" s="7">
        <f>E30/C30</f>
        <v>0.24090909090909091</v>
      </c>
    </row>
    <row r="27" spans="2:5" s="4" customFormat="1" ht="15" x14ac:dyDescent="0.3">
      <c r="D27" s="14" t="s">
        <v>35</v>
      </c>
      <c r="E27" s="8">
        <v>180</v>
      </c>
    </row>
    <row r="28" spans="2:5" s="4" customFormat="1" x14ac:dyDescent="0.35">
      <c r="B28" s="6" t="s">
        <v>18</v>
      </c>
      <c r="C28" s="10">
        <f>C29/C30</f>
        <v>0.22727272727272727</v>
      </c>
      <c r="D28" s="14" t="s">
        <v>36</v>
      </c>
      <c r="E28" s="8">
        <v>50</v>
      </c>
    </row>
    <row r="29" spans="2:5" s="4" customFormat="1" ht="15" x14ac:dyDescent="0.3">
      <c r="B29" s="4" t="s">
        <v>19</v>
      </c>
      <c r="C29" s="8">
        <v>500</v>
      </c>
      <c r="D29" s="14" t="s">
        <v>37</v>
      </c>
      <c r="E29" s="8">
        <v>300</v>
      </c>
    </row>
    <row r="30" spans="2:5" s="4" customFormat="1" x14ac:dyDescent="0.3">
      <c r="B30" s="16" t="s">
        <v>20</v>
      </c>
      <c r="C30" s="23">
        <f>C8*20</f>
        <v>2200</v>
      </c>
      <c r="D30" s="22" t="s">
        <v>38</v>
      </c>
      <c r="E30" s="3">
        <f>E27+E28+E29</f>
        <v>530</v>
      </c>
    </row>
    <row r="32" spans="2:5" ht="18" x14ac:dyDescent="0.35">
      <c r="B32" s="29" t="s">
        <v>40</v>
      </c>
      <c r="C32" s="29"/>
      <c r="D32" s="29"/>
      <c r="E32" s="20">
        <f>C10+E10</f>
        <v>3.9242777777777773</v>
      </c>
    </row>
    <row r="33" spans="2:5" x14ac:dyDescent="0.3">
      <c r="B33" s="30" t="s">
        <v>41</v>
      </c>
      <c r="C33" s="30"/>
      <c r="D33" s="30"/>
      <c r="E33" s="21">
        <v>20</v>
      </c>
    </row>
    <row r="34" spans="2:5" ht="18" x14ac:dyDescent="0.35">
      <c r="B34" s="29" t="s">
        <v>42</v>
      </c>
      <c r="C34" s="29"/>
      <c r="D34" s="29"/>
      <c r="E34" s="20">
        <f>E32*E33/100+E32</f>
        <v>4.7091333333333329</v>
      </c>
    </row>
  </sheetData>
  <mergeCells count="5">
    <mergeCell ref="B2:E2"/>
    <mergeCell ref="B4:E4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6"/>
  <sheetViews>
    <sheetView topLeftCell="A22" workbookViewId="0">
      <selection activeCell="C10" sqref="C10"/>
    </sheetView>
  </sheetViews>
  <sheetFormatPr defaultColWidth="8.85546875" defaultRowHeight="16.5" x14ac:dyDescent="0.3"/>
  <cols>
    <col min="1" max="1" width="4.28515625" style="1" customWidth="1"/>
    <col min="2" max="2" width="28.28515625" style="1" customWidth="1"/>
    <col min="3" max="3" width="14.42578125" style="1" bestFit="1" customWidth="1"/>
    <col min="4" max="4" width="35.5703125" style="1" customWidth="1"/>
    <col min="5" max="5" width="14.5703125" style="1" bestFit="1" customWidth="1"/>
    <col min="6" max="6" width="12.28515625" style="1" bestFit="1" customWidth="1"/>
    <col min="7" max="7" width="9.5703125" style="1" bestFit="1" customWidth="1"/>
    <col min="8" max="16384" width="8.85546875" style="1"/>
  </cols>
  <sheetData>
    <row r="2" spans="2:7" ht="23.25" x14ac:dyDescent="0.45">
      <c r="B2" s="27" t="s">
        <v>0</v>
      </c>
      <c r="C2" s="27"/>
      <c r="D2" s="27"/>
      <c r="E2" s="27"/>
    </row>
    <row r="3" spans="2:7" ht="9" customHeight="1" x14ac:dyDescent="0.45">
      <c r="B3" s="2"/>
      <c r="C3" s="2"/>
      <c r="D3" s="2"/>
      <c r="E3" s="2"/>
    </row>
    <row r="4" spans="2:7" ht="23.25" x14ac:dyDescent="0.45">
      <c r="B4" s="28" t="s">
        <v>1</v>
      </c>
      <c r="C4" s="28"/>
      <c r="D4" s="28"/>
      <c r="E4" s="28"/>
    </row>
    <row r="6" spans="2:7" s="4" customFormat="1" ht="15" x14ac:dyDescent="0.3">
      <c r="B6" s="4" t="s">
        <v>2</v>
      </c>
      <c r="C6" s="4">
        <v>48</v>
      </c>
    </row>
    <row r="7" spans="2:7" s="4" customFormat="1" ht="15" x14ac:dyDescent="0.3">
      <c r="B7" s="4" t="s">
        <v>4</v>
      </c>
      <c r="C7" s="5" t="s">
        <v>44</v>
      </c>
    </row>
    <row r="8" spans="2:7" s="4" customFormat="1" ht="15" x14ac:dyDescent="0.3">
      <c r="B8" s="16" t="s">
        <v>3</v>
      </c>
      <c r="C8" s="16">
        <v>175</v>
      </c>
      <c r="D8" s="16"/>
      <c r="E8" s="16"/>
    </row>
    <row r="9" spans="2:7" s="4" customFormat="1" ht="15" x14ac:dyDescent="0.3">
      <c r="B9" s="24"/>
      <c r="C9" s="24"/>
      <c r="D9" s="24"/>
      <c r="E9" s="24"/>
    </row>
    <row r="10" spans="2:7" s="4" customFormat="1" x14ac:dyDescent="0.35">
      <c r="B10" s="6" t="s">
        <v>5</v>
      </c>
      <c r="C10" s="26">
        <v>2.79</v>
      </c>
      <c r="D10" s="15" t="s">
        <v>22</v>
      </c>
      <c r="E10" s="7">
        <f>E12+E17+E26</f>
        <v>1.3546031746031746</v>
      </c>
      <c r="G10" s="12"/>
    </row>
    <row r="11" spans="2:7" s="4" customFormat="1" ht="15" x14ac:dyDescent="0.3">
      <c r="D11" s="14"/>
    </row>
    <row r="12" spans="2:7" s="4" customFormat="1" x14ac:dyDescent="0.35">
      <c r="B12" s="6" t="s">
        <v>6</v>
      </c>
      <c r="C12" s="7">
        <f>C13/C14</f>
        <v>2.1033333333333331</v>
      </c>
      <c r="D12" s="15" t="s">
        <v>23</v>
      </c>
      <c r="E12" s="18">
        <f>E15/C30</f>
        <v>0.14285714285714285</v>
      </c>
    </row>
    <row r="13" spans="2:7" s="4" customFormat="1" ht="15" x14ac:dyDescent="0.3">
      <c r="B13" s="4" t="s">
        <v>21</v>
      </c>
      <c r="C13" s="8">
        <v>6.31</v>
      </c>
      <c r="D13" s="14" t="s">
        <v>24</v>
      </c>
      <c r="E13" s="8">
        <v>60000</v>
      </c>
    </row>
    <row r="14" spans="2:7" s="4" customFormat="1" ht="15" x14ac:dyDescent="0.3">
      <c r="B14" s="4" t="s">
        <v>7</v>
      </c>
      <c r="C14" s="9">
        <v>3</v>
      </c>
      <c r="D14" s="14" t="s">
        <v>25</v>
      </c>
      <c r="E14" s="19">
        <f>10/12</f>
        <v>0.83333333333333337</v>
      </c>
    </row>
    <row r="15" spans="2:7" s="4" customFormat="1" ht="15" x14ac:dyDescent="0.3">
      <c r="D15" s="14" t="s">
        <v>26</v>
      </c>
      <c r="E15" s="17">
        <f>E13*E14/100</f>
        <v>500</v>
      </c>
    </row>
    <row r="16" spans="2:7" s="4" customFormat="1" x14ac:dyDescent="0.35">
      <c r="B16" s="6" t="s">
        <v>8</v>
      </c>
      <c r="C16" s="10">
        <f>C19/C20</f>
        <v>2.4E-2</v>
      </c>
      <c r="D16" s="14"/>
    </row>
    <row r="17" spans="2:5" s="4" customFormat="1" x14ac:dyDescent="0.35">
      <c r="B17" s="11" t="s">
        <v>11</v>
      </c>
      <c r="C17" s="11">
        <v>3</v>
      </c>
      <c r="D17" s="15" t="s">
        <v>27</v>
      </c>
      <c r="E17" s="7">
        <f>E24/C30</f>
        <v>1.0603174603174603</v>
      </c>
    </row>
    <row r="18" spans="2:5" s="4" customFormat="1" ht="15" x14ac:dyDescent="0.3">
      <c r="B18" s="4" t="s">
        <v>9</v>
      </c>
      <c r="C18" s="8">
        <v>40</v>
      </c>
      <c r="D18" s="14" t="s">
        <v>28</v>
      </c>
      <c r="E18" s="8">
        <v>2500</v>
      </c>
    </row>
    <row r="19" spans="2:5" s="4" customFormat="1" ht="15" x14ac:dyDescent="0.3">
      <c r="B19" s="4" t="s">
        <v>10</v>
      </c>
      <c r="C19" s="12">
        <f>C17*C18</f>
        <v>120</v>
      </c>
      <c r="D19" s="14" t="s">
        <v>29</v>
      </c>
      <c r="E19" s="17">
        <f>E18/12</f>
        <v>208.33333333333334</v>
      </c>
    </row>
    <row r="20" spans="2:5" s="4" customFormat="1" ht="15" x14ac:dyDescent="0.3">
      <c r="B20" s="4" t="s">
        <v>12</v>
      </c>
      <c r="C20" s="13">
        <v>5000</v>
      </c>
      <c r="D20" s="14" t="s">
        <v>30</v>
      </c>
      <c r="E20" s="17">
        <f>E18/12</f>
        <v>208.33333333333334</v>
      </c>
    </row>
    <row r="21" spans="2:5" s="4" customFormat="1" ht="15" x14ac:dyDescent="0.3">
      <c r="D21" s="14" t="s">
        <v>31</v>
      </c>
      <c r="E21" s="17">
        <f>E20/3</f>
        <v>69.444444444444443</v>
      </c>
    </row>
    <row r="22" spans="2:5" s="4" customFormat="1" x14ac:dyDescent="0.35">
      <c r="B22" s="6" t="s">
        <v>13</v>
      </c>
      <c r="C22" s="10">
        <f>C25/C26</f>
        <v>0.36</v>
      </c>
      <c r="D22" s="14" t="s">
        <v>32</v>
      </c>
      <c r="E22" s="17">
        <f>E18*8/100</f>
        <v>200</v>
      </c>
    </row>
    <row r="23" spans="2:5" s="4" customFormat="1" ht="15" x14ac:dyDescent="0.3">
      <c r="B23" s="4" t="s">
        <v>14</v>
      </c>
      <c r="C23" s="8">
        <v>1800</v>
      </c>
      <c r="D23" s="14" t="s">
        <v>33</v>
      </c>
      <c r="E23" s="17">
        <f>E18*21/100</f>
        <v>525</v>
      </c>
    </row>
    <row r="24" spans="2:5" s="4" customFormat="1" ht="15" x14ac:dyDescent="0.3">
      <c r="B24" s="4" t="s">
        <v>15</v>
      </c>
      <c r="C24" s="4">
        <v>6</v>
      </c>
      <c r="D24" s="14" t="s">
        <v>34</v>
      </c>
      <c r="E24" s="17">
        <f>E18+E19+E20+E21+E22+E23</f>
        <v>3711.1111111111113</v>
      </c>
    </row>
    <row r="25" spans="2:5" s="4" customFormat="1" ht="15" x14ac:dyDescent="0.3">
      <c r="B25" s="4" t="s">
        <v>16</v>
      </c>
      <c r="C25" s="12">
        <f>C23*C24</f>
        <v>10800</v>
      </c>
      <c r="D25" s="14"/>
    </row>
    <row r="26" spans="2:5" s="4" customFormat="1" x14ac:dyDescent="0.35">
      <c r="B26" s="4" t="s">
        <v>17</v>
      </c>
      <c r="C26" s="13">
        <v>30000</v>
      </c>
      <c r="D26" s="15" t="s">
        <v>39</v>
      </c>
      <c r="E26" s="7">
        <f>E30/C30</f>
        <v>0.15142857142857144</v>
      </c>
    </row>
    <row r="27" spans="2:5" s="4" customFormat="1" ht="15" x14ac:dyDescent="0.3">
      <c r="D27" s="14" t="s">
        <v>35</v>
      </c>
      <c r="E27" s="8">
        <v>180</v>
      </c>
    </row>
    <row r="28" spans="2:5" s="4" customFormat="1" x14ac:dyDescent="0.35">
      <c r="B28" s="6" t="s">
        <v>18</v>
      </c>
      <c r="C28" s="10">
        <f>C29/C30</f>
        <v>0.14285714285714285</v>
      </c>
      <c r="D28" s="14" t="s">
        <v>36</v>
      </c>
      <c r="E28" s="8">
        <v>50</v>
      </c>
    </row>
    <row r="29" spans="2:5" s="4" customFormat="1" ht="15" x14ac:dyDescent="0.3">
      <c r="B29" s="4" t="s">
        <v>19</v>
      </c>
      <c r="C29" s="8">
        <v>500</v>
      </c>
      <c r="D29" s="14" t="s">
        <v>37</v>
      </c>
      <c r="E29" s="8">
        <v>300</v>
      </c>
    </row>
    <row r="30" spans="2:5" s="4" customFormat="1" x14ac:dyDescent="0.3">
      <c r="B30" s="16" t="s">
        <v>20</v>
      </c>
      <c r="C30" s="23">
        <f>C8*20</f>
        <v>3500</v>
      </c>
      <c r="D30" s="22" t="s">
        <v>38</v>
      </c>
      <c r="E30" s="3">
        <f>E27+E28+E29</f>
        <v>530</v>
      </c>
    </row>
    <row r="32" spans="2:5" ht="18" x14ac:dyDescent="0.35">
      <c r="B32" s="29" t="s">
        <v>40</v>
      </c>
      <c r="C32" s="29"/>
      <c r="D32" s="29"/>
      <c r="E32" s="20">
        <f>C10+E10</f>
        <v>4.1446031746031746</v>
      </c>
    </row>
    <row r="33" spans="2:6" x14ac:dyDescent="0.3">
      <c r="B33" s="30" t="s">
        <v>41</v>
      </c>
      <c r="C33" s="30"/>
      <c r="D33" s="30"/>
      <c r="E33" s="21">
        <v>20</v>
      </c>
    </row>
    <row r="34" spans="2:6" ht="18" x14ac:dyDescent="0.35">
      <c r="B34" s="29" t="s">
        <v>42</v>
      </c>
      <c r="C34" s="29"/>
      <c r="D34" s="29"/>
      <c r="E34" s="20">
        <f>E32*E33/100+E32</f>
        <v>4.9735238095238099</v>
      </c>
      <c r="F34" s="25"/>
    </row>
    <row r="35" spans="2:6" x14ac:dyDescent="0.3">
      <c r="E35" s="25"/>
    </row>
    <row r="36" spans="2:6" x14ac:dyDescent="0.3">
      <c r="E36" s="25"/>
      <c r="F36" s="25"/>
    </row>
  </sheetData>
  <mergeCells count="5">
    <mergeCell ref="B2:E2"/>
    <mergeCell ref="B4:E4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4"/>
  <sheetViews>
    <sheetView tabSelected="1" workbookViewId="0">
      <selection activeCell="J18" sqref="J18"/>
    </sheetView>
  </sheetViews>
  <sheetFormatPr defaultColWidth="8.85546875" defaultRowHeight="16.5" x14ac:dyDescent="0.3"/>
  <cols>
    <col min="1" max="1" width="4.28515625" style="1" customWidth="1"/>
    <col min="2" max="2" width="28.28515625" style="1" customWidth="1"/>
    <col min="3" max="3" width="14.42578125" style="1" bestFit="1" customWidth="1"/>
    <col min="4" max="4" width="35.5703125" style="1" customWidth="1"/>
    <col min="5" max="5" width="14.5703125" style="1" bestFit="1" customWidth="1"/>
    <col min="6" max="6" width="8.85546875" style="1"/>
    <col min="7" max="7" width="9.5703125" style="1" bestFit="1" customWidth="1"/>
    <col min="8" max="16384" width="8.85546875" style="1"/>
  </cols>
  <sheetData>
    <row r="2" spans="2:7" ht="23.25" x14ac:dyDescent="0.45">
      <c r="B2" s="27" t="s">
        <v>0</v>
      </c>
      <c r="C2" s="27"/>
      <c r="D2" s="27"/>
      <c r="E2" s="27"/>
    </row>
    <row r="3" spans="2:7" ht="9" customHeight="1" x14ac:dyDescent="0.45">
      <c r="B3" s="2"/>
      <c r="C3" s="2"/>
      <c r="D3" s="2"/>
      <c r="E3" s="2"/>
    </row>
    <row r="4" spans="2:7" ht="23.25" x14ac:dyDescent="0.45">
      <c r="B4" s="28" t="s">
        <v>1</v>
      </c>
      <c r="C4" s="28"/>
      <c r="D4" s="28"/>
      <c r="E4" s="28"/>
    </row>
    <row r="6" spans="2:7" s="4" customFormat="1" ht="15" x14ac:dyDescent="0.3">
      <c r="B6" s="4" t="s">
        <v>2</v>
      </c>
      <c r="C6" s="4">
        <v>16</v>
      </c>
    </row>
    <row r="7" spans="2:7" s="4" customFormat="1" ht="15" x14ac:dyDescent="0.3">
      <c r="B7" s="4" t="s">
        <v>4</v>
      </c>
      <c r="C7" s="5" t="s">
        <v>45</v>
      </c>
    </row>
    <row r="8" spans="2:7" s="4" customFormat="1" ht="15" x14ac:dyDescent="0.3">
      <c r="B8" s="16" t="s">
        <v>3</v>
      </c>
      <c r="C8" s="16">
        <v>300</v>
      </c>
      <c r="D8" s="16" t="s">
        <v>46</v>
      </c>
      <c r="E8" s="16"/>
    </row>
    <row r="9" spans="2:7" s="4" customFormat="1" ht="15" x14ac:dyDescent="0.3">
      <c r="B9" s="24"/>
      <c r="C9" s="24"/>
      <c r="D9" s="24"/>
      <c r="E9" s="24"/>
    </row>
    <row r="10" spans="2:7" s="4" customFormat="1" x14ac:dyDescent="0.35">
      <c r="B10" s="6" t="s">
        <v>5</v>
      </c>
      <c r="C10" s="7">
        <f>C12+C16+C22+C28</f>
        <v>2.0798333333333332</v>
      </c>
      <c r="D10" s="15" t="s">
        <v>22</v>
      </c>
      <c r="E10" s="7">
        <f>E12+E17+E26</f>
        <v>3.7287037037037036</v>
      </c>
      <c r="G10" s="12"/>
    </row>
    <row r="11" spans="2:7" s="4" customFormat="1" ht="15" x14ac:dyDescent="0.3">
      <c r="D11" s="14"/>
    </row>
    <row r="12" spans="2:7" s="4" customFormat="1" x14ac:dyDescent="0.35">
      <c r="B12" s="6" t="s">
        <v>6</v>
      </c>
      <c r="C12" s="7">
        <f>C13/C14</f>
        <v>1.5725</v>
      </c>
      <c r="D12" s="15" t="s">
        <v>23</v>
      </c>
      <c r="E12" s="18">
        <f>E15/C30</f>
        <v>0.19444444444444448</v>
      </c>
    </row>
    <row r="13" spans="2:7" s="4" customFormat="1" ht="15" x14ac:dyDescent="0.3">
      <c r="B13" s="4" t="s">
        <v>21</v>
      </c>
      <c r="C13" s="8">
        <v>6.29</v>
      </c>
      <c r="D13" s="14" t="s">
        <v>24</v>
      </c>
      <c r="E13" s="8">
        <v>28000</v>
      </c>
    </row>
    <row r="14" spans="2:7" s="4" customFormat="1" ht="15" x14ac:dyDescent="0.3">
      <c r="B14" s="4" t="s">
        <v>7</v>
      </c>
      <c r="C14" s="9">
        <v>4</v>
      </c>
      <c r="D14" s="14" t="s">
        <v>25</v>
      </c>
      <c r="E14" s="19">
        <f>10/12</f>
        <v>0.83333333333333337</v>
      </c>
    </row>
    <row r="15" spans="2:7" s="4" customFormat="1" ht="15" x14ac:dyDescent="0.3">
      <c r="D15" s="14" t="s">
        <v>26</v>
      </c>
      <c r="E15" s="17">
        <f>E13*E14/100</f>
        <v>233.33333333333337</v>
      </c>
    </row>
    <row r="16" spans="2:7" s="4" customFormat="1" x14ac:dyDescent="0.35">
      <c r="B16" s="6" t="s">
        <v>8</v>
      </c>
      <c r="C16" s="10">
        <f>C19/C20</f>
        <v>2.4E-2</v>
      </c>
      <c r="D16" s="14"/>
    </row>
    <row r="17" spans="2:5" s="4" customFormat="1" x14ac:dyDescent="0.35">
      <c r="B17" s="11" t="s">
        <v>11</v>
      </c>
      <c r="C17" s="11">
        <v>3</v>
      </c>
      <c r="D17" s="15" t="s">
        <v>27</v>
      </c>
      <c r="E17" s="7">
        <f>E24/C30</f>
        <v>3.0925925925925926</v>
      </c>
    </row>
    <row r="18" spans="2:5" s="4" customFormat="1" ht="15" x14ac:dyDescent="0.3">
      <c r="B18" s="4" t="s">
        <v>9</v>
      </c>
      <c r="C18" s="8">
        <v>40</v>
      </c>
      <c r="D18" s="14" t="s">
        <v>28</v>
      </c>
      <c r="E18" s="8">
        <v>2500</v>
      </c>
    </row>
    <row r="19" spans="2:5" s="4" customFormat="1" ht="15" x14ac:dyDescent="0.3">
      <c r="B19" s="4" t="s">
        <v>10</v>
      </c>
      <c r="C19" s="12">
        <f>C17*C18</f>
        <v>120</v>
      </c>
      <c r="D19" s="14" t="s">
        <v>29</v>
      </c>
      <c r="E19" s="17">
        <f>E18/12</f>
        <v>208.33333333333334</v>
      </c>
    </row>
    <row r="20" spans="2:5" s="4" customFormat="1" ht="15" x14ac:dyDescent="0.3">
      <c r="B20" s="4" t="s">
        <v>12</v>
      </c>
      <c r="C20" s="13">
        <v>5000</v>
      </c>
      <c r="D20" s="14" t="s">
        <v>30</v>
      </c>
      <c r="E20" s="17">
        <f>E18/12</f>
        <v>208.33333333333334</v>
      </c>
    </row>
    <row r="21" spans="2:5" s="4" customFormat="1" ht="15" x14ac:dyDescent="0.3">
      <c r="D21" s="14" t="s">
        <v>31</v>
      </c>
      <c r="E21" s="17">
        <f>E20/3</f>
        <v>69.444444444444443</v>
      </c>
    </row>
    <row r="22" spans="2:5" s="4" customFormat="1" x14ac:dyDescent="0.35">
      <c r="B22" s="6" t="s">
        <v>13</v>
      </c>
      <c r="C22" s="10">
        <f>C25/C26</f>
        <v>6.6666666666666666E-2</v>
      </c>
      <c r="D22" s="14" t="s">
        <v>32</v>
      </c>
      <c r="E22" s="17">
        <f>E18*8/100</f>
        <v>200</v>
      </c>
    </row>
    <row r="23" spans="2:5" s="4" customFormat="1" ht="15" x14ac:dyDescent="0.3">
      <c r="B23" s="4" t="s">
        <v>14</v>
      </c>
      <c r="C23" s="8">
        <v>500</v>
      </c>
      <c r="D23" s="14" t="s">
        <v>33</v>
      </c>
      <c r="E23" s="17">
        <f>E18*21/100</f>
        <v>525</v>
      </c>
    </row>
    <row r="24" spans="2:5" s="4" customFormat="1" ht="15" x14ac:dyDescent="0.3">
      <c r="B24" s="4" t="s">
        <v>15</v>
      </c>
      <c r="C24" s="4">
        <v>4</v>
      </c>
      <c r="D24" s="14" t="s">
        <v>34</v>
      </c>
      <c r="E24" s="17">
        <f>E18+E19+E20+E21+E22+E23</f>
        <v>3711.1111111111113</v>
      </c>
    </row>
    <row r="25" spans="2:5" s="4" customFormat="1" ht="15" x14ac:dyDescent="0.3">
      <c r="B25" s="4" t="s">
        <v>16</v>
      </c>
      <c r="C25" s="12">
        <f>C23*C24</f>
        <v>2000</v>
      </c>
      <c r="D25" s="14"/>
    </row>
    <row r="26" spans="2:5" s="4" customFormat="1" x14ac:dyDescent="0.35">
      <c r="B26" s="4" t="s">
        <v>17</v>
      </c>
      <c r="C26" s="13">
        <v>30000</v>
      </c>
      <c r="D26" s="15" t="s">
        <v>39</v>
      </c>
      <c r="E26" s="7">
        <f>E30/C30</f>
        <v>0.44166666666666665</v>
      </c>
    </row>
    <row r="27" spans="2:5" s="4" customFormat="1" ht="15" x14ac:dyDescent="0.3">
      <c r="D27" s="14" t="s">
        <v>35</v>
      </c>
      <c r="E27" s="8">
        <v>180</v>
      </c>
    </row>
    <row r="28" spans="2:5" s="4" customFormat="1" x14ac:dyDescent="0.35">
      <c r="B28" s="6" t="s">
        <v>18</v>
      </c>
      <c r="C28" s="10">
        <f>C29/C30</f>
        <v>0.41666666666666669</v>
      </c>
      <c r="D28" s="14" t="s">
        <v>36</v>
      </c>
      <c r="E28" s="8">
        <v>50</v>
      </c>
    </row>
    <row r="29" spans="2:5" s="4" customFormat="1" ht="15" x14ac:dyDescent="0.3">
      <c r="B29" s="4" t="s">
        <v>19</v>
      </c>
      <c r="C29" s="8">
        <v>500</v>
      </c>
      <c r="D29" s="14" t="s">
        <v>37</v>
      </c>
      <c r="E29" s="8">
        <v>300</v>
      </c>
    </row>
    <row r="30" spans="2:5" s="4" customFormat="1" x14ac:dyDescent="0.3">
      <c r="B30" s="16" t="s">
        <v>20</v>
      </c>
      <c r="C30" s="23">
        <f>C8*4</f>
        <v>1200</v>
      </c>
      <c r="D30" s="22" t="s">
        <v>38</v>
      </c>
      <c r="E30" s="3">
        <f>E27+E28+E29</f>
        <v>530</v>
      </c>
    </row>
    <row r="32" spans="2:5" ht="18" x14ac:dyDescent="0.35">
      <c r="B32" s="29" t="s">
        <v>40</v>
      </c>
      <c r="C32" s="29"/>
      <c r="D32" s="29"/>
      <c r="E32" s="20">
        <f>C10+E10</f>
        <v>5.8085370370370368</v>
      </c>
    </row>
    <row r="33" spans="2:5" x14ac:dyDescent="0.3">
      <c r="B33" s="30" t="s">
        <v>41</v>
      </c>
      <c r="C33" s="30"/>
      <c r="D33" s="30"/>
      <c r="E33" s="21">
        <v>20</v>
      </c>
    </row>
    <row r="34" spans="2:5" ht="18" x14ac:dyDescent="0.35">
      <c r="B34" s="29" t="s">
        <v>42</v>
      </c>
      <c r="C34" s="29"/>
      <c r="D34" s="29"/>
      <c r="E34" s="20">
        <f>E32*E33/100+E32</f>
        <v>6.970244444444444</v>
      </c>
    </row>
  </sheetData>
  <mergeCells count="5">
    <mergeCell ref="B2:E2"/>
    <mergeCell ref="B4:E4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LINHA 14</vt:lpstr>
      <vt:lpstr>LINHA 15</vt:lpstr>
      <vt:lpstr>LINHA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2025-01-15T17:04:56Z</dcterms:modified>
</cp:coreProperties>
</file>