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INHA 14" sheetId="23" r:id="rId1"/>
  </sheets>
  <calcPr calcId="152511"/>
</workbook>
</file>

<file path=xl/calcChain.xml><?xml version="1.0" encoding="utf-8"?>
<calcChain xmlns="http://schemas.openxmlformats.org/spreadsheetml/2006/main">
  <c r="E30" i="23" l="1"/>
  <c r="C30" i="23"/>
  <c r="C28" i="23" s="1"/>
  <c r="C25" i="23"/>
  <c r="E23" i="23"/>
  <c r="E22" i="23"/>
  <c r="C22" i="23"/>
  <c r="E21" i="23"/>
  <c r="E20" i="23"/>
  <c r="E19" i="23"/>
  <c r="E24" i="23" s="1"/>
  <c r="C19" i="23"/>
  <c r="C16" i="23"/>
  <c r="E14" i="23"/>
  <c r="E15" i="23" s="1"/>
  <c r="E12" i="23" s="1"/>
  <c r="C12" i="23"/>
  <c r="C10" i="23" l="1"/>
  <c r="E10" i="23"/>
  <c r="E17" i="23"/>
  <c r="E26" i="23"/>
  <c r="E32" i="23" l="1"/>
  <c r="E34" i="23" s="1"/>
</calcChain>
</file>

<file path=xl/sharedStrings.xml><?xml version="1.0" encoding="utf-8"?>
<sst xmlns="http://schemas.openxmlformats.org/spreadsheetml/2006/main" count="44" uniqueCount="44">
  <si>
    <t>Planilha de Composição de Custos</t>
  </si>
  <si>
    <t>Cálculo de Custos do Km Rodado - Transporte Escolar</t>
  </si>
  <si>
    <t>Capacidade (lugares):</t>
  </si>
  <si>
    <t>Quilometragem Percorrida:</t>
  </si>
  <si>
    <t>Itinerário:</t>
  </si>
  <si>
    <t>CUSTOS VARIÁVEIS</t>
  </si>
  <si>
    <t>COMBUSTÍVEL</t>
  </si>
  <si>
    <t>Média Consumida Km/Litro</t>
  </si>
  <si>
    <t>OLEO LUBRIFICANTE</t>
  </si>
  <si>
    <t>Preço do litro lubrificante</t>
  </si>
  <si>
    <t xml:space="preserve">Total na troca </t>
  </si>
  <si>
    <t xml:space="preserve">Litros total troca </t>
  </si>
  <si>
    <t>Km rodados com 1 troca</t>
  </si>
  <si>
    <t>PNEUS DE RODAGEM</t>
  </si>
  <si>
    <t>Preço do pneu utilizado</t>
  </si>
  <si>
    <t>Quantidade de pneus rodando</t>
  </si>
  <si>
    <t>Total na troca</t>
  </si>
  <si>
    <t>Vida útil do pneu em Km</t>
  </si>
  <si>
    <t>MANUTENÇÃO DO VEÍCULO</t>
  </si>
  <si>
    <t>Custo de manutenção por mês</t>
  </si>
  <si>
    <t>Quilometragem percorrida/mês:</t>
  </si>
  <si>
    <t>Preço do litro Gasolina/Diesel</t>
  </si>
  <si>
    <t>CUSTOS FIXOS</t>
  </si>
  <si>
    <t>CAPITAL E DEPRECIAÇÃO</t>
  </si>
  <si>
    <t>Valor médio de venda veículo</t>
  </si>
  <si>
    <t>% de depreciação/mês</t>
  </si>
  <si>
    <t>Valor da depreciação mês</t>
  </si>
  <si>
    <t>MOTORISTA</t>
  </si>
  <si>
    <t>Vencimento motorista</t>
  </si>
  <si>
    <t>13º</t>
  </si>
  <si>
    <t>Férias</t>
  </si>
  <si>
    <t>1/3 férias</t>
  </si>
  <si>
    <t>Fgts</t>
  </si>
  <si>
    <t>Inss</t>
  </si>
  <si>
    <t>Total Custo motorista/mês</t>
  </si>
  <si>
    <t>Seguro/mês</t>
  </si>
  <si>
    <t>Laudos Detran/Inmetro</t>
  </si>
  <si>
    <t>Honorários com Contador</t>
  </si>
  <si>
    <t>Custo administrativo total</t>
  </si>
  <si>
    <t>CUSTOS ADMISTRATIVOS</t>
  </si>
  <si>
    <t>CUSTO TOTAL= CUSTO VARIAVEL + CUSTO FIXO</t>
  </si>
  <si>
    <t>Margem de Lucro + Impostos</t>
  </si>
  <si>
    <t>CUSTO TOTAL POR QUILOMETRO RODADO</t>
  </si>
  <si>
    <t>Linha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</si>
</sst>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5"/>
      <color theme="1"/>
      <name val="Comic Sans MS"/>
      <family val="4"/>
    </font>
    <font>
      <b/>
      <sz val="11"/>
      <color rgb="FFFF0000"/>
      <name val="Comic Sans MS"/>
      <family val="4"/>
    </font>
    <font>
      <sz val="10"/>
      <color theme="1"/>
      <name val="Comic Sans MS"/>
      <family val="4"/>
    </font>
    <font>
      <b/>
      <sz val="10"/>
      <color rgb="FFFF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44" fontId="6" fillId="0" borderId="1" xfId="0" applyNumberFormat="1" applyFont="1" applyBorder="1"/>
    <xf numFmtId="44" fontId="5" fillId="2" borderId="0" xfId="2" applyFont="1" applyFill="1"/>
    <xf numFmtId="0" fontId="5" fillId="2" borderId="0" xfId="0" applyFont="1" applyFill="1"/>
    <xf numFmtId="44" fontId="6" fillId="0" borderId="1" xfId="2" applyFont="1" applyBorder="1"/>
    <xf numFmtId="0" fontId="5" fillId="0" borderId="0" xfId="0" applyFont="1" applyBorder="1"/>
    <xf numFmtId="44" fontId="5" fillId="0" borderId="0" xfId="0" applyNumberFormat="1" applyFont="1"/>
    <xf numFmtId="164" fontId="5" fillId="2" borderId="0" xfId="1" applyNumberFormat="1" applyFont="1" applyFill="1"/>
    <xf numFmtId="0" fontId="5" fillId="0" borderId="2" xfId="0" applyFont="1" applyBorder="1"/>
    <xf numFmtId="0" fontId="6" fillId="0" borderId="3" xfId="0" applyFont="1" applyBorder="1"/>
    <xf numFmtId="0" fontId="5" fillId="0" borderId="1" xfId="0" applyFont="1" applyBorder="1"/>
    <xf numFmtId="44" fontId="5" fillId="0" borderId="0" xfId="2" applyFont="1"/>
    <xf numFmtId="43" fontId="6" fillId="0" borderId="1" xfId="0" applyNumberFormat="1" applyFont="1" applyBorder="1"/>
    <xf numFmtId="43" fontId="5" fillId="2" borderId="0" xfId="1" applyFont="1" applyFill="1"/>
    <xf numFmtId="44" fontId="4" fillId="0" borderId="4" xfId="0" applyNumberFormat="1" applyFont="1" applyBorder="1"/>
    <xf numFmtId="43" fontId="2" fillId="2" borderId="4" xfId="1" applyFont="1" applyFill="1" applyBorder="1"/>
    <xf numFmtId="0" fontId="2" fillId="0" borderId="3" xfId="0" applyFont="1" applyBorder="1"/>
    <xf numFmtId="164" fontId="5" fillId="0" borderId="1" xfId="1" applyNumberFormat="1" applyFont="1" applyBorder="1"/>
    <xf numFmtId="0" fontId="5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abSelected="1" workbookViewId="0">
      <selection activeCell="G7" sqref="G7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5" t="s">
        <v>0</v>
      </c>
      <c r="C2" s="25"/>
      <c r="D2" s="25"/>
      <c r="E2" s="25"/>
    </row>
    <row r="3" spans="2:7" ht="9" customHeight="1" x14ac:dyDescent="0.5">
      <c r="B3" s="2"/>
      <c r="C3" s="2"/>
      <c r="D3" s="2"/>
      <c r="E3" s="2"/>
    </row>
    <row r="4" spans="2:7" ht="22.2" x14ac:dyDescent="0.5">
      <c r="B4" s="26" t="s">
        <v>1</v>
      </c>
      <c r="C4" s="26"/>
      <c r="D4" s="26"/>
      <c r="E4" s="26"/>
    </row>
    <row r="6" spans="2:7" s="4" customFormat="1" ht="16.2" x14ac:dyDescent="0.4">
      <c r="B6" s="4" t="s">
        <v>2</v>
      </c>
      <c r="C6" s="4">
        <v>16</v>
      </c>
    </row>
    <row r="7" spans="2:7" s="4" customFormat="1" ht="16.2" x14ac:dyDescent="0.4">
      <c r="B7" s="4" t="s">
        <v>4</v>
      </c>
      <c r="C7" s="5" t="s">
        <v>43</v>
      </c>
    </row>
    <row r="8" spans="2:7" s="4" customFormat="1" ht="16.2" x14ac:dyDescent="0.4">
      <c r="B8" s="16" t="s">
        <v>3</v>
      </c>
      <c r="C8" s="16">
        <v>110</v>
      </c>
      <c r="D8" s="16"/>
      <c r="E8" s="16"/>
    </row>
    <row r="9" spans="2:7" s="4" customFormat="1" ht="16.2" x14ac:dyDescent="0.4">
      <c r="B9" s="24"/>
      <c r="C9" s="24"/>
      <c r="D9" s="24"/>
      <c r="E9" s="24"/>
    </row>
    <row r="10" spans="2:7" s="4" customFormat="1" ht="16.8" x14ac:dyDescent="0.45">
      <c r="B10" s="6" t="s">
        <v>5</v>
      </c>
      <c r="C10" s="7">
        <f>C12+C16+C22+C28</f>
        <v>1.952939393939394</v>
      </c>
      <c r="D10" s="15" t="s">
        <v>22</v>
      </c>
      <c r="E10" s="7">
        <f>E12+E17+E26</f>
        <v>2.0338383838383836</v>
      </c>
      <c r="G10" s="12"/>
    </row>
    <row r="11" spans="2:7" s="4" customFormat="1" ht="16.2" x14ac:dyDescent="0.4">
      <c r="D11" s="14"/>
    </row>
    <row r="12" spans="2:7" s="4" customFormat="1" ht="16.8" x14ac:dyDescent="0.45">
      <c r="B12" s="6" t="s">
        <v>6</v>
      </c>
      <c r="C12" s="7">
        <f>C13/C14</f>
        <v>1.635</v>
      </c>
      <c r="D12" s="15" t="s">
        <v>23</v>
      </c>
      <c r="E12" s="18">
        <f>E15/C30</f>
        <v>0.10606060606060608</v>
      </c>
    </row>
    <row r="13" spans="2:7" s="4" customFormat="1" ht="16.2" x14ac:dyDescent="0.4">
      <c r="B13" s="4" t="s">
        <v>21</v>
      </c>
      <c r="C13" s="8">
        <v>6.54</v>
      </c>
      <c r="D13" s="14" t="s">
        <v>24</v>
      </c>
      <c r="E13" s="8">
        <v>28000</v>
      </c>
    </row>
    <row r="14" spans="2:7" s="4" customFormat="1" ht="16.2" x14ac:dyDescent="0.4">
      <c r="B14" s="4" t="s">
        <v>7</v>
      </c>
      <c r="C14" s="9">
        <v>4</v>
      </c>
      <c r="D14" s="14" t="s">
        <v>25</v>
      </c>
      <c r="E14" s="19">
        <f>10/12</f>
        <v>0.83333333333333337</v>
      </c>
    </row>
    <row r="15" spans="2:7" s="4" customFormat="1" ht="16.2" x14ac:dyDescent="0.4">
      <c r="D15" s="14" t="s">
        <v>26</v>
      </c>
      <c r="E15" s="17">
        <f>E13*E14/100</f>
        <v>233.33333333333337</v>
      </c>
    </row>
    <row r="16" spans="2:7" s="4" customFormat="1" ht="16.8" x14ac:dyDescent="0.45">
      <c r="B16" s="6" t="s">
        <v>8</v>
      </c>
      <c r="C16" s="10">
        <f>C19/C20</f>
        <v>2.4E-2</v>
      </c>
      <c r="D16" s="14"/>
    </row>
    <row r="17" spans="2:5" s="4" customFormat="1" ht="16.8" x14ac:dyDescent="0.45">
      <c r="B17" s="11" t="s">
        <v>11</v>
      </c>
      <c r="C17" s="11">
        <v>3</v>
      </c>
      <c r="D17" s="15" t="s">
        <v>27</v>
      </c>
      <c r="E17" s="7">
        <f>E24/C30</f>
        <v>1.6868686868686869</v>
      </c>
    </row>
    <row r="18" spans="2:5" s="4" customFormat="1" ht="16.2" x14ac:dyDescent="0.4">
      <c r="B18" s="4" t="s">
        <v>9</v>
      </c>
      <c r="C18" s="8">
        <v>40</v>
      </c>
      <c r="D18" s="14" t="s">
        <v>28</v>
      </c>
      <c r="E18" s="8">
        <v>2500</v>
      </c>
    </row>
    <row r="19" spans="2:5" s="4" customFormat="1" ht="16.2" x14ac:dyDescent="0.4">
      <c r="B19" s="4" t="s">
        <v>10</v>
      </c>
      <c r="C19" s="12">
        <f>C17*C18</f>
        <v>120</v>
      </c>
      <c r="D19" s="14" t="s">
        <v>29</v>
      </c>
      <c r="E19" s="17">
        <f>E18/12</f>
        <v>208.33333333333334</v>
      </c>
    </row>
    <row r="20" spans="2:5" s="4" customFormat="1" ht="16.2" x14ac:dyDescent="0.4">
      <c r="B20" s="4" t="s">
        <v>12</v>
      </c>
      <c r="C20" s="13">
        <v>5000</v>
      </c>
      <c r="D20" s="14" t="s">
        <v>30</v>
      </c>
      <c r="E20" s="17">
        <f>E18/12</f>
        <v>208.33333333333334</v>
      </c>
    </row>
    <row r="21" spans="2:5" s="4" customFormat="1" ht="16.2" x14ac:dyDescent="0.4">
      <c r="D21" s="14" t="s">
        <v>31</v>
      </c>
      <c r="E21" s="17">
        <f>E20/3</f>
        <v>69.444444444444443</v>
      </c>
    </row>
    <row r="22" spans="2:5" s="4" customFormat="1" ht="16.8" x14ac:dyDescent="0.45">
      <c r="B22" s="6" t="s">
        <v>13</v>
      </c>
      <c r="C22" s="10">
        <f>C25/C26</f>
        <v>6.6666666666666666E-2</v>
      </c>
      <c r="D22" s="14" t="s">
        <v>32</v>
      </c>
      <c r="E22" s="17">
        <f>E18*8/100</f>
        <v>200</v>
      </c>
    </row>
    <row r="23" spans="2:5" s="4" customFormat="1" ht="16.2" x14ac:dyDescent="0.4">
      <c r="B23" s="4" t="s">
        <v>14</v>
      </c>
      <c r="C23" s="8">
        <v>500</v>
      </c>
      <c r="D23" s="14" t="s">
        <v>33</v>
      </c>
      <c r="E23" s="17">
        <f>E18*21/100</f>
        <v>525</v>
      </c>
    </row>
    <row r="24" spans="2:5" s="4" customFormat="1" ht="16.2" x14ac:dyDescent="0.4">
      <c r="B24" s="4" t="s">
        <v>15</v>
      </c>
      <c r="C24" s="4">
        <v>4</v>
      </c>
      <c r="D24" s="14" t="s">
        <v>34</v>
      </c>
      <c r="E24" s="17">
        <f>E18+E19+E20+E21+E22+E23</f>
        <v>3711.1111111111113</v>
      </c>
    </row>
    <row r="25" spans="2:5" s="4" customFormat="1" ht="16.2" x14ac:dyDescent="0.4">
      <c r="B25" s="4" t="s">
        <v>16</v>
      </c>
      <c r="C25" s="12">
        <f>C23*C24</f>
        <v>2000</v>
      </c>
      <c r="D25" s="14"/>
    </row>
    <row r="26" spans="2:5" s="4" customFormat="1" ht="16.8" x14ac:dyDescent="0.45">
      <c r="B26" s="4" t="s">
        <v>17</v>
      </c>
      <c r="C26" s="13">
        <v>30000</v>
      </c>
      <c r="D26" s="15" t="s">
        <v>39</v>
      </c>
      <c r="E26" s="7">
        <f>E30/C30</f>
        <v>0.24090909090909091</v>
      </c>
    </row>
    <row r="27" spans="2:5" s="4" customFormat="1" ht="16.2" x14ac:dyDescent="0.4">
      <c r="D27" s="14" t="s">
        <v>35</v>
      </c>
      <c r="E27" s="8">
        <v>180</v>
      </c>
    </row>
    <row r="28" spans="2:5" s="4" customFormat="1" ht="16.8" x14ac:dyDescent="0.45">
      <c r="B28" s="6" t="s">
        <v>18</v>
      </c>
      <c r="C28" s="10">
        <f>C29/C30</f>
        <v>0.22727272727272727</v>
      </c>
      <c r="D28" s="14" t="s">
        <v>36</v>
      </c>
      <c r="E28" s="8">
        <v>50</v>
      </c>
    </row>
    <row r="29" spans="2:5" s="4" customFormat="1" ht="16.2" x14ac:dyDescent="0.4">
      <c r="B29" s="4" t="s">
        <v>19</v>
      </c>
      <c r="C29" s="8">
        <v>500</v>
      </c>
      <c r="D29" s="14" t="s">
        <v>37</v>
      </c>
      <c r="E29" s="8">
        <v>300</v>
      </c>
    </row>
    <row r="30" spans="2:5" s="4" customFormat="1" ht="16.2" x14ac:dyDescent="0.4">
      <c r="B30" s="16" t="s">
        <v>20</v>
      </c>
      <c r="C30" s="23">
        <f>C8*20</f>
        <v>2200</v>
      </c>
      <c r="D30" s="22" t="s">
        <v>38</v>
      </c>
      <c r="E30" s="3">
        <f>E27+E28+E29</f>
        <v>530</v>
      </c>
    </row>
    <row r="32" spans="2:5" ht="16.2" x14ac:dyDescent="0.4">
      <c r="B32" s="27" t="s">
        <v>40</v>
      </c>
      <c r="C32" s="27"/>
      <c r="D32" s="27"/>
      <c r="E32" s="20">
        <f>C10+E10</f>
        <v>3.9867777777777773</v>
      </c>
    </row>
    <row r="33" spans="2:5" x14ac:dyDescent="0.35">
      <c r="B33" s="28" t="s">
        <v>41</v>
      </c>
      <c r="C33" s="28"/>
      <c r="D33" s="28"/>
      <c r="E33" s="21">
        <v>20</v>
      </c>
    </row>
    <row r="34" spans="2:5" ht="16.2" x14ac:dyDescent="0.4">
      <c r="B34" s="27" t="s">
        <v>42</v>
      </c>
      <c r="C34" s="27"/>
      <c r="D34" s="27"/>
      <c r="E34" s="20">
        <f>E32*E33/100+E32</f>
        <v>4.7841333333333331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LINHA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2025-02-07T13:44:37Z</dcterms:modified>
</cp:coreProperties>
</file>